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840_pit-con\300_pit-con\PB II\P2_Robotics\01. Projekte\15. RWA Optimierung Verbund\"/>
    </mc:Choice>
  </mc:AlternateContent>
  <xr:revisionPtr revIDLastSave="0" documentId="13_ncr:1_{4C0E893B-1118-41A6-98FE-9DFD5DCF4932}" xr6:coauthVersionLast="46" xr6:coauthVersionMax="46" xr10:uidLastSave="{00000000-0000-0000-0000-000000000000}"/>
  <bookViews>
    <workbookView xWindow="-120" yWindow="-120" windowWidth="29040" windowHeight="15840" xr2:uid="{8DF5D5B4-DF2F-4F75-8D0F-212C077138A2}"/>
  </bookViews>
  <sheets>
    <sheet name="Grundoptimierungspotential" sheetId="1" r:id="rId1"/>
    <sheet name="Zeitaufwänd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2" l="1"/>
  <c r="E10" i="2"/>
  <c r="B10" i="2"/>
  <c r="J29" i="1"/>
  <c r="K29" i="1" s="1"/>
  <c r="J28" i="1"/>
  <c r="J32" i="1" s="1"/>
  <c r="G33" i="1"/>
  <c r="F33" i="1"/>
  <c r="K31" i="1"/>
  <c r="K21" i="1"/>
  <c r="K23" i="1" s="1"/>
  <c r="J30" i="1" l="1"/>
  <c r="K22" i="1"/>
  <c r="K24" i="1" s="1"/>
  <c r="K28" i="1" s="1"/>
  <c r="E14" i="2"/>
  <c r="H18" i="2"/>
  <c r="H10" i="2"/>
  <c r="G10" i="2"/>
  <c r="G8" i="2"/>
  <c r="K32" i="1" l="1"/>
  <c r="K33" i="1" s="1"/>
  <c r="K30" i="1"/>
  <c r="H8" i="2"/>
  <c r="G13" i="2" s="1"/>
  <c r="E15" i="2" s="1"/>
  <c r="D15" i="2"/>
  <c r="N26" i="2" l="1"/>
  <c r="N27" i="2" s="1"/>
  <c r="N28" i="2" s="1"/>
  <c r="N29" i="2" s="1"/>
  <c r="N30" i="2" s="1"/>
  <c r="N31" i="2" s="1"/>
  <c r="N32" i="2" s="1"/>
  <c r="N33" i="2" s="1"/>
  <c r="N34" i="2" s="1"/>
  <c r="N35" i="2" s="1"/>
  <c r="N36" i="2" s="1"/>
  <c r="N37" i="2" s="1"/>
  <c r="N38" i="2" s="1"/>
  <c r="N39" i="2" s="1"/>
  <c r="N40" i="2" s="1"/>
  <c r="N41" i="2" s="1"/>
  <c r="N42" i="2" s="1"/>
  <c r="N43" i="2" s="1"/>
  <c r="N44" i="2" s="1"/>
  <c r="N45" i="2" s="1"/>
  <c r="N46" i="2" s="1"/>
  <c r="N47" i="2" s="1"/>
  <c r="N48" i="2" s="1"/>
  <c r="N49" i="2" s="1"/>
  <c r="N50" i="2" s="1"/>
  <c r="N51" i="2" s="1"/>
  <c r="N52" i="2" s="1"/>
  <c r="N53" i="2" s="1"/>
  <c r="O26" i="2"/>
  <c r="O27" i="2" s="1"/>
  <c r="O28" i="2" s="1"/>
  <c r="O29" i="2" s="1"/>
  <c r="O30" i="2" s="1"/>
  <c r="O31" i="2" s="1"/>
  <c r="O32" i="2" s="1"/>
  <c r="O33" i="2" s="1"/>
  <c r="O34" i="2" s="1"/>
  <c r="O35" i="2" s="1"/>
  <c r="O36" i="2" s="1"/>
  <c r="O37" i="2" s="1"/>
  <c r="O38" i="2" s="1"/>
  <c r="O39" i="2" s="1"/>
  <c r="O40" i="2" s="1"/>
  <c r="O41" i="2" s="1"/>
  <c r="O42" i="2" s="1"/>
  <c r="O43" i="2" s="1"/>
  <c r="O44" i="2" s="1"/>
  <c r="O45" i="2" s="1"/>
  <c r="O46" i="2" s="1"/>
  <c r="O47" i="2" s="1"/>
  <c r="O48" i="2" s="1"/>
  <c r="O49" i="2" s="1"/>
  <c r="O50" i="2" s="1"/>
  <c r="O51" i="2" s="1"/>
  <c r="O52" i="2" s="1"/>
  <c r="O53" i="2" s="1"/>
</calcChain>
</file>

<file path=xl/sharedStrings.xml><?xml version="1.0" encoding="utf-8"?>
<sst xmlns="http://schemas.openxmlformats.org/spreadsheetml/2006/main" count="73" uniqueCount="70">
  <si>
    <t>Bilanzsumme</t>
  </si>
  <si>
    <t>RWA</t>
  </si>
  <si>
    <t>Eigenmittel</t>
  </si>
  <si>
    <t>Ursprünglich vermitteltes Volumen</t>
  </si>
  <si>
    <t>Hiervon bereits getilgtes Volumen</t>
  </si>
  <si>
    <t>TG5 Mitarbeiter je Minute</t>
  </si>
  <si>
    <t>Werte alt</t>
  </si>
  <si>
    <t>Werte neu</t>
  </si>
  <si>
    <t>Anzahl Verbunddarlehen gesamt</t>
  </si>
  <si>
    <t>händische Optimierung pro Darlehen in Minuten</t>
  </si>
  <si>
    <t>Kosten je Roboter Minute</t>
  </si>
  <si>
    <t>RPA Optimierung pro Darlehen in Minuten</t>
  </si>
  <si>
    <t>Anzahl Darlehen / Anpassung 1x im Jahr</t>
  </si>
  <si>
    <t>Einführungsaufwand</t>
  </si>
  <si>
    <t>Beratertag</t>
  </si>
  <si>
    <t>Beratertage pro Jahr</t>
  </si>
  <si>
    <t>Kosten je Beratertag</t>
  </si>
  <si>
    <t>Kosten pro Jahr</t>
  </si>
  <si>
    <t>Mitarbeiter</t>
  </si>
  <si>
    <t>RPA</t>
  </si>
  <si>
    <t>Monat 01</t>
  </si>
  <si>
    <t>Monat 02</t>
  </si>
  <si>
    <t>Monat 03</t>
  </si>
  <si>
    <t>Monat 04</t>
  </si>
  <si>
    <t>Monat 05</t>
  </si>
  <si>
    <t>Monat 06</t>
  </si>
  <si>
    <t>Monat 07</t>
  </si>
  <si>
    <t>Monat 08</t>
  </si>
  <si>
    <t>Monat 09</t>
  </si>
  <si>
    <t>Monat 10</t>
  </si>
  <si>
    <t>Monat 11</t>
  </si>
  <si>
    <t>Monat 12</t>
  </si>
  <si>
    <t>Monat 13</t>
  </si>
  <si>
    <t>Monat 14</t>
  </si>
  <si>
    <t>Monat 15</t>
  </si>
  <si>
    <t>Monat 16</t>
  </si>
  <si>
    <t>Monat 17</t>
  </si>
  <si>
    <t>Monat 18</t>
  </si>
  <si>
    <t>Monat 19</t>
  </si>
  <si>
    <t>Monat 20</t>
  </si>
  <si>
    <t>Monat 21</t>
  </si>
  <si>
    <t>Monat 22</t>
  </si>
  <si>
    <t>Monat 23</t>
  </si>
  <si>
    <t>Monat 24</t>
  </si>
  <si>
    <t>Monat 25</t>
  </si>
  <si>
    <t>Monat 26</t>
  </si>
  <si>
    <t>Monat 27</t>
  </si>
  <si>
    <t>Monat 28</t>
  </si>
  <si>
    <t>Kosten Einführungsaufwand</t>
  </si>
  <si>
    <t>laufender Aufwand (Releasewartung) p.a.</t>
  </si>
  <si>
    <t>Einmaliger Aufwand</t>
  </si>
  <si>
    <t>laufender Aufwand p.a.</t>
  </si>
  <si>
    <t>RWA-Entlastung durch Aktualisierung Rückgewährsansprüche bei vermittelten Darlehen.</t>
  </si>
  <si>
    <t>Bestandskennziffern Bank in TEUR</t>
  </si>
  <si>
    <t>Verbundvolumen in TEUR</t>
  </si>
  <si>
    <t>Risikogewichtete Aktiva (RWA)</t>
  </si>
  <si>
    <t>Angenommene Optimierungsquote des RPA*</t>
  </si>
  <si>
    <t>Angenommene Volumensquote zur Optimierung**</t>
  </si>
  <si>
    <t>* Ausschluss von Sonderkonstellationen, welche nicht durch den RPA abgedeckt werden können.</t>
  </si>
  <si>
    <t>** Ausschluss von Konstellationen, bei denen kein Optimierungsvolumen vorhanden ist (z.B. keine weiteren Kredite im eigenen Haus vergeben, keine Privilegierungsmöglichkeit)</t>
  </si>
  <si>
    <t>Konkretes Optimierungspotenzial:</t>
  </si>
  <si>
    <t>Ermitteltes Volumen zur Bereinigung</t>
  </si>
  <si>
    <t>RWA alt (Forderungsklasse Mengengeschäft)</t>
  </si>
  <si>
    <t>RWA neu (Forderungsklasse Durch Immobilien besichert (wohnwirtschaftlich)</t>
  </si>
  <si>
    <t>RWA-Ersparnis</t>
  </si>
  <si>
    <t>Auswirkungen auf Gesamtbank:</t>
  </si>
  <si>
    <t>Gesamtkapitalkennziffer</t>
  </si>
  <si>
    <t>Beitrag Sicherungseinrichtung / ISG p.a. in Euro</t>
  </si>
  <si>
    <t>Jährliche Ersparnis Garantiefondsbeiträge in Euro</t>
  </si>
  <si>
    <t>Stark vereinfachte Beispielberechnung auf Basis gerundeter Echtdaten einer Volksbank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</si>
</sst>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\ _€"/>
  </numFmts>
  <fonts count="10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1"/>
      <color theme="0"/>
      <name val="Century Gothic"/>
      <family val="2"/>
    </font>
    <font>
      <sz val="9"/>
      <color theme="1"/>
      <name val="Century Gothic"/>
      <family val="2"/>
    </font>
    <font>
      <b/>
      <sz val="10"/>
      <color theme="1"/>
      <name val="Century Gothic"/>
      <family val="2"/>
    </font>
    <font>
      <sz val="9"/>
      <color theme="0"/>
      <name val="Century Gothic"/>
      <family val="2"/>
    </font>
    <font>
      <sz val="9"/>
      <color rgb="FF00B050"/>
      <name val="Century Gothic"/>
      <family val="2"/>
    </font>
    <font>
      <b/>
      <sz val="9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6BA9D8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4" fontId="3" fillId="0" borderId="0" xfId="0" applyNumberFormat="1" applyFont="1"/>
    <xf numFmtId="3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 applyBorder="1"/>
    <xf numFmtId="0" fontId="5" fillId="0" borderId="0" xfId="0" applyFont="1"/>
    <xf numFmtId="164" fontId="5" fillId="0" borderId="0" xfId="0" applyNumberFormat="1" applyFont="1" applyBorder="1"/>
    <xf numFmtId="3" fontId="5" fillId="0" borderId="1" xfId="0" applyNumberFormat="1" applyFont="1" applyBorder="1"/>
    <xf numFmtId="3" fontId="5" fillId="0" borderId="0" xfId="0" applyNumberFormat="1" applyFont="1" applyBorder="1"/>
    <xf numFmtId="10" fontId="5" fillId="0" borderId="1" xfId="0" applyNumberFormat="1" applyFont="1" applyBorder="1"/>
    <xf numFmtId="0" fontId="8" fillId="0" borderId="0" xfId="0" applyFont="1"/>
    <xf numFmtId="0" fontId="9" fillId="0" borderId="0" xfId="0" applyFont="1"/>
    <xf numFmtId="165" fontId="7" fillId="2" borderId="1" xfId="0" applyNumberFormat="1" applyFont="1" applyFill="1" applyBorder="1"/>
    <xf numFmtId="165" fontId="5" fillId="0" borderId="0" xfId="0" applyNumberFormat="1" applyFont="1"/>
    <xf numFmtId="10" fontId="7" fillId="2" borderId="1" xfId="0" applyNumberFormat="1" applyFont="1" applyFill="1" applyBorder="1"/>
    <xf numFmtId="10" fontId="5" fillId="0" borderId="0" xfId="0" applyNumberFormat="1" applyFont="1"/>
    <xf numFmtId="10" fontId="5" fillId="0" borderId="1" xfId="1" applyNumberFormat="1" applyFont="1" applyBorder="1"/>
    <xf numFmtId="164" fontId="7" fillId="2" borderId="1" xfId="0" applyNumberFormat="1" applyFont="1" applyFill="1" applyBorder="1"/>
    <xf numFmtId="0" fontId="7" fillId="2" borderId="1" xfId="0" applyFont="1" applyFill="1" applyBorder="1"/>
    <xf numFmtId="3" fontId="7" fillId="2" borderId="1" xfId="0" applyNumberFormat="1" applyFont="1" applyFill="1" applyBorder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2" fontId="5" fillId="0" borderId="0" xfId="0" applyNumberFormat="1" applyFont="1" applyAlignment="1">
      <alignment horizontal="left" wrapText="1"/>
    </xf>
    <xf numFmtId="0" fontId="6" fillId="0" borderId="0" xfId="0" applyFont="1" applyBorder="1" applyAlignment="1">
      <alignment horizont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6BA9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de-DE">
                <a:latin typeface="Century Gothic" panose="020B0502020202020204" pitchFamily="34" charset="0"/>
              </a:rPr>
              <a:t>Amortisation / Break-Even-Point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Zeitaufwände!$N$25</c:f>
              <c:strCache>
                <c:ptCount val="1"/>
                <c:pt idx="0">
                  <c:v>Mitarbeiter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Zeitaufwände!$M$26:$M$53</c:f>
              <c:strCache>
                <c:ptCount val="28"/>
                <c:pt idx="0">
                  <c:v>Monat 01</c:v>
                </c:pt>
                <c:pt idx="1">
                  <c:v>Monat 02</c:v>
                </c:pt>
                <c:pt idx="2">
                  <c:v>Monat 03</c:v>
                </c:pt>
                <c:pt idx="3">
                  <c:v>Monat 04</c:v>
                </c:pt>
                <c:pt idx="4">
                  <c:v>Monat 05</c:v>
                </c:pt>
                <c:pt idx="5">
                  <c:v>Monat 06</c:v>
                </c:pt>
                <c:pt idx="6">
                  <c:v>Monat 07</c:v>
                </c:pt>
                <c:pt idx="7">
                  <c:v>Monat 08</c:v>
                </c:pt>
                <c:pt idx="8">
                  <c:v>Monat 09</c:v>
                </c:pt>
                <c:pt idx="9">
                  <c:v>Monat 10</c:v>
                </c:pt>
                <c:pt idx="10">
                  <c:v>Monat 11</c:v>
                </c:pt>
                <c:pt idx="11">
                  <c:v>Monat 12</c:v>
                </c:pt>
                <c:pt idx="12">
                  <c:v>Monat 13</c:v>
                </c:pt>
                <c:pt idx="13">
                  <c:v>Monat 14</c:v>
                </c:pt>
                <c:pt idx="14">
                  <c:v>Monat 15</c:v>
                </c:pt>
                <c:pt idx="15">
                  <c:v>Monat 16</c:v>
                </c:pt>
                <c:pt idx="16">
                  <c:v>Monat 17</c:v>
                </c:pt>
                <c:pt idx="17">
                  <c:v>Monat 18</c:v>
                </c:pt>
                <c:pt idx="18">
                  <c:v>Monat 19</c:v>
                </c:pt>
                <c:pt idx="19">
                  <c:v>Monat 20</c:v>
                </c:pt>
                <c:pt idx="20">
                  <c:v>Monat 21</c:v>
                </c:pt>
                <c:pt idx="21">
                  <c:v>Monat 22</c:v>
                </c:pt>
                <c:pt idx="22">
                  <c:v>Monat 23</c:v>
                </c:pt>
                <c:pt idx="23">
                  <c:v>Monat 24</c:v>
                </c:pt>
                <c:pt idx="24">
                  <c:v>Monat 25</c:v>
                </c:pt>
                <c:pt idx="25">
                  <c:v>Monat 26</c:v>
                </c:pt>
                <c:pt idx="26">
                  <c:v>Monat 27</c:v>
                </c:pt>
                <c:pt idx="27">
                  <c:v>Monat 28</c:v>
                </c:pt>
              </c:strCache>
            </c:strRef>
          </c:cat>
          <c:val>
            <c:numRef>
              <c:f>Zeitaufwände!$N$26:$N$53</c:f>
              <c:numCache>
                <c:formatCode>#,##0.00\ "€"</c:formatCode>
                <c:ptCount val="28"/>
                <c:pt idx="0">
                  <c:v>437.5</c:v>
                </c:pt>
                <c:pt idx="1">
                  <c:v>875</c:v>
                </c:pt>
                <c:pt idx="2">
                  <c:v>1312.5</c:v>
                </c:pt>
                <c:pt idx="3">
                  <c:v>1750</c:v>
                </c:pt>
                <c:pt idx="4">
                  <c:v>2187.5</c:v>
                </c:pt>
                <c:pt idx="5">
                  <c:v>2625</c:v>
                </c:pt>
                <c:pt idx="6">
                  <c:v>3062.5</c:v>
                </c:pt>
                <c:pt idx="7">
                  <c:v>3500</c:v>
                </c:pt>
                <c:pt idx="8">
                  <c:v>3937.5</c:v>
                </c:pt>
                <c:pt idx="9">
                  <c:v>4375</c:v>
                </c:pt>
                <c:pt idx="10">
                  <c:v>4812.5</c:v>
                </c:pt>
                <c:pt idx="11">
                  <c:v>5250</c:v>
                </c:pt>
                <c:pt idx="12">
                  <c:v>5687.5</c:v>
                </c:pt>
                <c:pt idx="13">
                  <c:v>6125</c:v>
                </c:pt>
                <c:pt idx="14">
                  <c:v>6562.5</c:v>
                </c:pt>
                <c:pt idx="15">
                  <c:v>7000</c:v>
                </c:pt>
                <c:pt idx="16">
                  <c:v>7437.5</c:v>
                </c:pt>
                <c:pt idx="17">
                  <c:v>7875</c:v>
                </c:pt>
                <c:pt idx="18">
                  <c:v>8312.5</c:v>
                </c:pt>
                <c:pt idx="19">
                  <c:v>8750</c:v>
                </c:pt>
                <c:pt idx="20">
                  <c:v>9187.5</c:v>
                </c:pt>
                <c:pt idx="21">
                  <c:v>9625</c:v>
                </c:pt>
                <c:pt idx="22">
                  <c:v>10062.5</c:v>
                </c:pt>
                <c:pt idx="23">
                  <c:v>10500</c:v>
                </c:pt>
                <c:pt idx="24">
                  <c:v>10937.5</c:v>
                </c:pt>
                <c:pt idx="25">
                  <c:v>11375</c:v>
                </c:pt>
                <c:pt idx="26">
                  <c:v>11812.5</c:v>
                </c:pt>
                <c:pt idx="27">
                  <c:v>12250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6B-499E-9471-8E6C0F90C4DC}"/>
            </c:ext>
          </c:extLst>
        </c:ser>
        <c:ser>
          <c:idx val="1"/>
          <c:order val="1"/>
          <c:tx>
            <c:strRef>
              <c:f>Zeitaufwände!$O$25</c:f>
              <c:strCache>
                <c:ptCount val="1"/>
                <c:pt idx="0">
                  <c:v>RPA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Zeitaufwände!$M$26:$M$53</c:f>
              <c:strCache>
                <c:ptCount val="28"/>
                <c:pt idx="0">
                  <c:v>Monat 01</c:v>
                </c:pt>
                <c:pt idx="1">
                  <c:v>Monat 02</c:v>
                </c:pt>
                <c:pt idx="2">
                  <c:v>Monat 03</c:v>
                </c:pt>
                <c:pt idx="3">
                  <c:v>Monat 04</c:v>
                </c:pt>
                <c:pt idx="4">
                  <c:v>Monat 05</c:v>
                </c:pt>
                <c:pt idx="5">
                  <c:v>Monat 06</c:v>
                </c:pt>
                <c:pt idx="6">
                  <c:v>Monat 07</c:v>
                </c:pt>
                <c:pt idx="7">
                  <c:v>Monat 08</c:v>
                </c:pt>
                <c:pt idx="8">
                  <c:v>Monat 09</c:v>
                </c:pt>
                <c:pt idx="9">
                  <c:v>Monat 10</c:v>
                </c:pt>
                <c:pt idx="10">
                  <c:v>Monat 11</c:v>
                </c:pt>
                <c:pt idx="11">
                  <c:v>Monat 12</c:v>
                </c:pt>
                <c:pt idx="12">
                  <c:v>Monat 13</c:v>
                </c:pt>
                <c:pt idx="13">
                  <c:v>Monat 14</c:v>
                </c:pt>
                <c:pt idx="14">
                  <c:v>Monat 15</c:v>
                </c:pt>
                <c:pt idx="15">
                  <c:v>Monat 16</c:v>
                </c:pt>
                <c:pt idx="16">
                  <c:v>Monat 17</c:v>
                </c:pt>
                <c:pt idx="17">
                  <c:v>Monat 18</c:v>
                </c:pt>
                <c:pt idx="18">
                  <c:v>Monat 19</c:v>
                </c:pt>
                <c:pt idx="19">
                  <c:v>Monat 20</c:v>
                </c:pt>
                <c:pt idx="20">
                  <c:v>Monat 21</c:v>
                </c:pt>
                <c:pt idx="21">
                  <c:v>Monat 22</c:v>
                </c:pt>
                <c:pt idx="22">
                  <c:v>Monat 23</c:v>
                </c:pt>
                <c:pt idx="23">
                  <c:v>Monat 24</c:v>
                </c:pt>
                <c:pt idx="24">
                  <c:v>Monat 25</c:v>
                </c:pt>
                <c:pt idx="25">
                  <c:v>Monat 26</c:v>
                </c:pt>
                <c:pt idx="26">
                  <c:v>Monat 27</c:v>
                </c:pt>
                <c:pt idx="27">
                  <c:v>Monat 28</c:v>
                </c:pt>
              </c:strCache>
            </c:strRef>
          </c:cat>
          <c:val>
            <c:numRef>
              <c:f>Zeitaufwände!$O$26:$O$53</c:f>
              <c:numCache>
                <c:formatCode>#,##0.00\ "€"</c:formatCode>
                <c:ptCount val="28"/>
                <c:pt idx="0">
                  <c:v>1875</c:v>
                </c:pt>
                <c:pt idx="1">
                  <c:v>2050</c:v>
                </c:pt>
                <c:pt idx="2">
                  <c:v>2225</c:v>
                </c:pt>
                <c:pt idx="3">
                  <c:v>2400</c:v>
                </c:pt>
                <c:pt idx="4">
                  <c:v>2575</c:v>
                </c:pt>
                <c:pt idx="5">
                  <c:v>2750</c:v>
                </c:pt>
                <c:pt idx="6">
                  <c:v>2925</c:v>
                </c:pt>
                <c:pt idx="7">
                  <c:v>3100</c:v>
                </c:pt>
                <c:pt idx="8">
                  <c:v>3275</c:v>
                </c:pt>
                <c:pt idx="9">
                  <c:v>3450</c:v>
                </c:pt>
                <c:pt idx="10">
                  <c:v>3625</c:v>
                </c:pt>
                <c:pt idx="11">
                  <c:v>3800</c:v>
                </c:pt>
                <c:pt idx="12">
                  <c:v>4825</c:v>
                </c:pt>
                <c:pt idx="13">
                  <c:v>5000</c:v>
                </c:pt>
                <c:pt idx="14">
                  <c:v>5175</c:v>
                </c:pt>
                <c:pt idx="15">
                  <c:v>5350</c:v>
                </c:pt>
                <c:pt idx="16">
                  <c:v>5525</c:v>
                </c:pt>
                <c:pt idx="17">
                  <c:v>5700</c:v>
                </c:pt>
                <c:pt idx="18">
                  <c:v>5875</c:v>
                </c:pt>
                <c:pt idx="19">
                  <c:v>6050</c:v>
                </c:pt>
                <c:pt idx="20">
                  <c:v>6225</c:v>
                </c:pt>
                <c:pt idx="21">
                  <c:v>6400</c:v>
                </c:pt>
                <c:pt idx="22">
                  <c:v>6575</c:v>
                </c:pt>
                <c:pt idx="23">
                  <c:v>6750</c:v>
                </c:pt>
                <c:pt idx="24">
                  <c:v>7775</c:v>
                </c:pt>
                <c:pt idx="25">
                  <c:v>7950</c:v>
                </c:pt>
                <c:pt idx="26">
                  <c:v>8125</c:v>
                </c:pt>
                <c:pt idx="27">
                  <c:v>8300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6B-499E-9471-8E6C0F90C4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6087296"/>
        <c:axId val="596087624"/>
      </c:lineChart>
      <c:catAx>
        <c:axId val="596087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de-DE"/>
          </a:p>
        </c:txPr>
        <c:crossAx val="596087624"/>
        <c:crosses val="autoZero"/>
        <c:auto val="1"/>
        <c:lblAlgn val="ctr"/>
        <c:lblOffset val="100"/>
        <c:noMultiLvlLbl val="0"/>
      </c:catAx>
      <c:valAx>
        <c:axId val="596087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de-DE"/>
          </a:p>
        </c:txPr>
        <c:crossAx val="596087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778809</xdr:colOff>
      <xdr:row>0</xdr:row>
      <xdr:rowOff>0</xdr:rowOff>
    </xdr:from>
    <xdr:to>
      <xdr:col>12</xdr:col>
      <xdr:colOff>303057</xdr:colOff>
      <xdr:row>1</xdr:row>
      <xdr:rowOff>154395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B69FC1DE-A6A4-4C38-BF2F-6ADB06A262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60927" y="0"/>
          <a:ext cx="2067983" cy="1543924"/>
        </a:xfrm>
        <a:prstGeom prst="rect">
          <a:avLst/>
        </a:prstGeom>
      </xdr:spPr>
    </xdr:pic>
    <xdr:clientData/>
  </xdr:twoCellAnchor>
  <xdr:twoCellAnchor>
    <xdr:from>
      <xdr:col>0</xdr:col>
      <xdr:colOff>66675</xdr:colOff>
      <xdr:row>0</xdr:row>
      <xdr:rowOff>1238251</xdr:rowOff>
    </xdr:from>
    <xdr:to>
      <xdr:col>12</xdr:col>
      <xdr:colOff>112059</xdr:colOff>
      <xdr:row>36</xdr:row>
      <xdr:rowOff>179295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D53EDEE8-1E15-487F-943E-714F707D747E}"/>
            </a:ext>
          </a:extLst>
        </xdr:cNvPr>
        <xdr:cNvSpPr/>
      </xdr:nvSpPr>
      <xdr:spPr>
        <a:xfrm>
          <a:off x="66675" y="1238251"/>
          <a:ext cx="9671237" cy="8241926"/>
        </a:xfrm>
        <a:prstGeom prst="rect">
          <a:avLst/>
        </a:prstGeom>
        <a:noFill/>
        <a:ln>
          <a:solidFill>
            <a:srgbClr val="6BA9D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9</xdr:col>
      <xdr:colOff>77502</xdr:colOff>
      <xdr:row>1</xdr:row>
      <xdr:rowOff>151809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86C8AF2B-7A27-4249-9185-C0587E4AEA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2404" y="0"/>
          <a:ext cx="2067983" cy="1543924"/>
        </a:xfrm>
        <a:prstGeom prst="rect">
          <a:avLst/>
        </a:prstGeom>
      </xdr:spPr>
    </xdr:pic>
    <xdr:clientData/>
  </xdr:twoCellAnchor>
  <xdr:twoCellAnchor>
    <xdr:from>
      <xdr:col>1</xdr:col>
      <xdr:colOff>566737</xdr:colOff>
      <xdr:row>18</xdr:row>
      <xdr:rowOff>147637</xdr:rowOff>
    </xdr:from>
    <xdr:to>
      <xdr:col>7</xdr:col>
      <xdr:colOff>809625</xdr:colOff>
      <xdr:row>38</xdr:row>
      <xdr:rowOff>47625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B4D8EE83-5A98-475C-A1B7-968084BC48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0</xdr:row>
      <xdr:rowOff>1294423</xdr:rowOff>
    </xdr:from>
    <xdr:to>
      <xdr:col>8</xdr:col>
      <xdr:colOff>671634</xdr:colOff>
      <xdr:row>46</xdr:row>
      <xdr:rowOff>157887</xdr:rowOff>
    </xdr:to>
    <xdr:sp macro="" textlink="">
      <xdr:nvSpPr>
        <xdr:cNvPr id="7" name="Rechteck 6">
          <a:extLst>
            <a:ext uri="{FF2B5EF4-FFF2-40B4-BE49-F238E27FC236}">
              <a16:creationId xmlns:a16="http://schemas.microsoft.com/office/drawing/2014/main" id="{62DECDE4-0A3E-423D-8271-07D8B22E0B3F}"/>
            </a:ext>
          </a:extLst>
        </xdr:cNvPr>
        <xdr:cNvSpPr/>
      </xdr:nvSpPr>
      <xdr:spPr>
        <a:xfrm>
          <a:off x="76200" y="1294423"/>
          <a:ext cx="9653709" cy="8293214"/>
        </a:xfrm>
        <a:prstGeom prst="rect">
          <a:avLst/>
        </a:prstGeom>
        <a:noFill/>
        <a:ln>
          <a:solidFill>
            <a:srgbClr val="6BA9D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EF0F3-DCBE-4508-9E4E-3E482DE01867}">
  <sheetPr>
    <pageSetUpPr fitToPage="1"/>
  </sheetPr>
  <dimension ref="B1:N33"/>
  <sheetViews>
    <sheetView showGridLines="0" tabSelected="1" topLeftCell="A4" zoomScale="106" zoomScaleNormal="106" workbookViewId="0">
      <selection activeCell="E14" sqref="E14"/>
    </sheetView>
  </sheetViews>
  <sheetFormatPr baseColWidth="10" defaultRowHeight="14.25" x14ac:dyDescent="0.3"/>
  <cols>
    <col min="1" max="4" width="11.42578125" style="9"/>
    <col min="5" max="5" width="14.7109375" style="9" customWidth="1"/>
    <col min="6" max="9" width="11.42578125" style="9"/>
    <col min="10" max="10" width="12.7109375" style="9" customWidth="1"/>
    <col min="11" max="11" width="14" style="9" customWidth="1"/>
    <col min="12" max="13" width="11.42578125" style="9"/>
    <col min="14" max="14" width="11.42578125" style="14"/>
    <col min="15" max="16384" width="11.42578125" style="9"/>
  </cols>
  <sheetData>
    <row r="1" spans="2:11" ht="109.5" customHeight="1" x14ac:dyDescent="0.3"/>
    <row r="2" spans="2:11" x14ac:dyDescent="0.3">
      <c r="B2" s="24" t="s">
        <v>52</v>
      </c>
      <c r="C2" s="24"/>
      <c r="D2" s="24"/>
      <c r="E2" s="24"/>
      <c r="F2" s="24"/>
      <c r="G2" s="24"/>
      <c r="H2" s="24"/>
      <c r="I2" s="24"/>
      <c r="J2" s="24"/>
      <c r="K2" s="24"/>
    </row>
    <row r="3" spans="2:11" x14ac:dyDescent="0.3">
      <c r="B3" s="25" t="s">
        <v>69</v>
      </c>
      <c r="C3" s="25"/>
      <c r="D3" s="25"/>
      <c r="E3" s="25"/>
      <c r="F3" s="25"/>
      <c r="G3" s="25"/>
      <c r="H3" s="25"/>
      <c r="I3" s="25"/>
      <c r="J3" s="25"/>
      <c r="K3" s="25"/>
    </row>
    <row r="5" spans="2:11" x14ac:dyDescent="0.3">
      <c r="B5" s="15" t="s">
        <v>53</v>
      </c>
      <c r="G5" s="15" t="s">
        <v>54</v>
      </c>
    </row>
    <row r="6" spans="2:11" ht="15" thickBot="1" x14ac:dyDescent="0.35"/>
    <row r="7" spans="2:11" ht="15" thickBot="1" x14ac:dyDescent="0.35">
      <c r="B7" s="9" t="s">
        <v>0</v>
      </c>
      <c r="E7" s="16">
        <v>750000</v>
      </c>
      <c r="G7" s="9" t="s">
        <v>3</v>
      </c>
      <c r="K7" s="16">
        <v>230000</v>
      </c>
    </row>
    <row r="8" spans="2:11" ht="15" thickBot="1" x14ac:dyDescent="0.35">
      <c r="E8" s="17"/>
      <c r="K8" s="17"/>
    </row>
    <row r="9" spans="2:11" ht="15" thickBot="1" x14ac:dyDescent="0.35">
      <c r="B9" s="9" t="s">
        <v>55</v>
      </c>
      <c r="E9" s="16">
        <v>500000</v>
      </c>
      <c r="G9" s="9" t="s">
        <v>4</v>
      </c>
      <c r="K9" s="16">
        <v>70000</v>
      </c>
    </row>
    <row r="10" spans="2:11" ht="15" thickBot="1" x14ac:dyDescent="0.35">
      <c r="E10" s="17"/>
      <c r="K10" s="17"/>
    </row>
    <row r="11" spans="2:11" ht="15" thickBot="1" x14ac:dyDescent="0.35">
      <c r="B11" s="9" t="s">
        <v>2</v>
      </c>
      <c r="E11" s="16">
        <v>70000</v>
      </c>
      <c r="G11" s="9" t="s">
        <v>56</v>
      </c>
      <c r="K11" s="18">
        <v>0.7</v>
      </c>
    </row>
    <row r="12" spans="2:11" ht="15" thickBot="1" x14ac:dyDescent="0.35">
      <c r="E12" s="17"/>
      <c r="K12" s="19"/>
    </row>
    <row r="13" spans="2:11" ht="15" thickBot="1" x14ac:dyDescent="0.35">
      <c r="G13" s="9" t="s">
        <v>57</v>
      </c>
      <c r="K13" s="18">
        <v>0.8</v>
      </c>
    </row>
    <row r="14" spans="2:11" ht="15" thickBot="1" x14ac:dyDescent="0.35">
      <c r="K14" s="19"/>
    </row>
    <row r="15" spans="2:11" ht="15" thickBot="1" x14ac:dyDescent="0.35">
      <c r="G15" s="9" t="s">
        <v>8</v>
      </c>
      <c r="K15" s="23">
        <v>2000</v>
      </c>
    </row>
    <row r="17" spans="2:11" x14ac:dyDescent="0.3">
      <c r="B17" s="26" t="s">
        <v>58</v>
      </c>
      <c r="C17" s="26"/>
      <c r="D17" s="26"/>
      <c r="E17" s="26"/>
      <c r="F17" s="26"/>
      <c r="G17" s="26"/>
      <c r="H17" s="26"/>
      <c r="I17" s="26"/>
      <c r="J17" s="26"/>
      <c r="K17" s="26"/>
    </row>
    <row r="18" spans="2:11" ht="33" customHeight="1" x14ac:dyDescent="0.3">
      <c r="B18" s="27" t="s">
        <v>59</v>
      </c>
      <c r="C18" s="27"/>
      <c r="D18" s="27"/>
      <c r="E18" s="27"/>
      <c r="F18" s="27"/>
      <c r="G18" s="27"/>
      <c r="H18" s="27"/>
      <c r="I18" s="27"/>
      <c r="J18" s="27"/>
      <c r="K18" s="27"/>
    </row>
    <row r="20" spans="2:11" ht="15" thickBot="1" x14ac:dyDescent="0.35">
      <c r="B20" s="15" t="s">
        <v>60</v>
      </c>
    </row>
    <row r="21" spans="2:11" ht="15" thickBot="1" x14ac:dyDescent="0.35">
      <c r="B21" s="17" t="s">
        <v>61</v>
      </c>
      <c r="K21" s="11">
        <f>K9*K11*K13</f>
        <v>39200</v>
      </c>
    </row>
    <row r="22" spans="2:11" ht="15" thickBot="1" x14ac:dyDescent="0.35">
      <c r="B22" s="9" t="s">
        <v>62</v>
      </c>
      <c r="K22" s="11">
        <f>K21*0.75</f>
        <v>29400</v>
      </c>
    </row>
    <row r="23" spans="2:11" ht="15" thickBot="1" x14ac:dyDescent="0.35">
      <c r="B23" s="17" t="s">
        <v>63</v>
      </c>
      <c r="K23" s="11">
        <f>K21*0.35</f>
        <v>13720</v>
      </c>
    </row>
    <row r="24" spans="2:11" ht="15" thickBot="1" x14ac:dyDescent="0.35">
      <c r="B24" s="9" t="s">
        <v>64</v>
      </c>
      <c r="K24" s="11">
        <f>K22-K23</f>
        <v>15680</v>
      </c>
    </row>
    <row r="26" spans="2:11" ht="15" thickBot="1" x14ac:dyDescent="0.35"/>
    <row r="27" spans="2:11" ht="15" thickBot="1" x14ac:dyDescent="0.35">
      <c r="B27" s="15" t="s">
        <v>65</v>
      </c>
      <c r="J27" s="11" t="s">
        <v>6</v>
      </c>
      <c r="K27" s="11" t="s">
        <v>7</v>
      </c>
    </row>
    <row r="28" spans="2:11" ht="15" thickBot="1" x14ac:dyDescent="0.35">
      <c r="B28" s="9" t="s">
        <v>1</v>
      </c>
      <c r="J28" s="11">
        <f>E9</f>
        <v>500000</v>
      </c>
      <c r="K28" s="11">
        <f>J28-K24</f>
        <v>484320</v>
      </c>
    </row>
    <row r="29" spans="2:11" ht="15" thickBot="1" x14ac:dyDescent="0.35">
      <c r="B29" s="9" t="s">
        <v>2</v>
      </c>
      <c r="J29" s="11">
        <f>E11</f>
        <v>70000</v>
      </c>
      <c r="K29" s="11">
        <f>J29</f>
        <v>70000</v>
      </c>
    </row>
    <row r="30" spans="2:11" ht="15" thickBot="1" x14ac:dyDescent="0.35">
      <c r="B30" s="9" t="s">
        <v>66</v>
      </c>
      <c r="J30" s="20">
        <f>J29/J28</f>
        <v>0.14000000000000001</v>
      </c>
      <c r="K30" s="20">
        <f>K29/K28</f>
        <v>0.14453254046911132</v>
      </c>
    </row>
    <row r="31" spans="2:11" ht="15" thickBot="1" x14ac:dyDescent="0.35">
      <c r="J31" s="17"/>
      <c r="K31" s="17" t="str">
        <f>IF(N31=0,"",N31)</f>
        <v/>
      </c>
    </row>
    <row r="32" spans="2:11" ht="15" thickBot="1" x14ac:dyDescent="0.35">
      <c r="B32" s="9" t="s">
        <v>67</v>
      </c>
      <c r="J32" s="11">
        <f>J28*0.8</f>
        <v>400000</v>
      </c>
      <c r="K32" s="11">
        <f>K28*0.8</f>
        <v>387456</v>
      </c>
    </row>
    <row r="33" spans="2:11" ht="15" thickBot="1" x14ac:dyDescent="0.35">
      <c r="B33" s="9" t="s">
        <v>68</v>
      </c>
      <c r="F33" s="17" t="str">
        <f t="shared" ref="F33:G33" si="0">IF(M33=0,"",M33)</f>
        <v/>
      </c>
      <c r="G33" s="17" t="str">
        <f t="shared" si="0"/>
        <v/>
      </c>
      <c r="K33" s="11">
        <f>J32-K32</f>
        <v>12544</v>
      </c>
    </row>
  </sheetData>
  <sheetProtection algorithmName="SHA-512" hashValue="7i/qOLayDEzzT9hMzzCQE/IUxeGYzjExHDxhFz7ix5tLPOCY/Umbrj0VG9jymWUGm4R4C2GSbrDK7XOVh0OVFw==" saltValue="ta0wuWD3Z12EPMt32WHfow==" spinCount="100000" sheet="1" objects="1" scenarios="1"/>
  <protectedRanges>
    <protectedRange sqref="E7 E9 E11 K7 K9 K11 K13 K15" name="Bereich1"/>
  </protectedRanges>
  <mergeCells count="4">
    <mergeCell ref="B2:K2"/>
    <mergeCell ref="B3:K3"/>
    <mergeCell ref="B17:K17"/>
    <mergeCell ref="B18:K18"/>
  </mergeCells>
  <pageMargins left="0.25" right="0.25" top="0.75" bottom="0.75" header="0.3" footer="0.3"/>
  <pageSetup paperSize="9" scale="7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C20EB-4EA8-4B62-B545-E51CFAA0EED7}">
  <dimension ref="B1:O53"/>
  <sheetViews>
    <sheetView showGridLines="0" zoomScaleNormal="100" workbookViewId="0">
      <selection activeCell="E10" sqref="E10"/>
    </sheetView>
  </sheetViews>
  <sheetFormatPr baseColWidth="10" defaultRowHeight="16.5" x14ac:dyDescent="0.3"/>
  <cols>
    <col min="1" max="1" width="11.42578125" style="1"/>
    <col min="2" max="2" width="44.7109375" style="1" bestFit="1" customWidth="1"/>
    <col min="3" max="3" width="12.7109375" style="1" hidden="1" customWidth="1"/>
    <col min="4" max="4" width="11.140625" style="1" hidden="1" customWidth="1"/>
    <col min="5" max="5" width="13" style="1" customWidth="1"/>
    <col min="6" max="6" width="6.140625" style="1" customWidth="1"/>
    <col min="7" max="7" width="42.140625" style="1" bestFit="1" customWidth="1"/>
    <col min="8" max="8" width="18.42578125" style="1" customWidth="1"/>
    <col min="9" max="13" width="11.42578125" style="1"/>
    <col min="14" max="14" width="11.85546875" style="1" bestFit="1" customWidth="1"/>
    <col min="15" max="15" width="11.5703125" style="1" bestFit="1" customWidth="1"/>
    <col min="16" max="16384" width="11.42578125" style="1"/>
  </cols>
  <sheetData>
    <row r="1" spans="2:8" ht="109.5" customHeight="1" x14ac:dyDescent="0.3"/>
    <row r="2" spans="2:8" x14ac:dyDescent="0.3">
      <c r="B2" s="28" t="s">
        <v>17</v>
      </c>
      <c r="C2" s="28"/>
      <c r="D2" s="28"/>
      <c r="E2" s="28"/>
      <c r="F2" s="28"/>
      <c r="G2" s="28"/>
      <c r="H2" s="28"/>
    </row>
    <row r="3" spans="2:8" ht="17.25" thickBot="1" x14ac:dyDescent="0.35">
      <c r="B3" s="2"/>
      <c r="C3" s="2"/>
      <c r="D3" s="2"/>
      <c r="E3" s="2"/>
      <c r="F3" s="2"/>
      <c r="G3" s="2"/>
      <c r="H3" s="2"/>
    </row>
    <row r="4" spans="2:8" ht="17.25" thickBot="1" x14ac:dyDescent="0.35">
      <c r="B4" s="8" t="s">
        <v>5</v>
      </c>
      <c r="C4" s="3"/>
      <c r="D4" s="3"/>
      <c r="E4" s="21">
        <v>0.75</v>
      </c>
      <c r="F4" s="3"/>
      <c r="G4" s="8" t="s">
        <v>10</v>
      </c>
      <c r="H4" s="21">
        <v>0.5</v>
      </c>
    </row>
    <row r="5" spans="2:8" ht="17.25" thickBot="1" x14ac:dyDescent="0.35">
      <c r="B5" s="8"/>
      <c r="C5" s="3"/>
      <c r="D5" s="3"/>
      <c r="E5" s="10"/>
      <c r="F5" s="3"/>
      <c r="G5" s="8"/>
      <c r="H5" s="10"/>
    </row>
    <row r="6" spans="2:8" ht="17.25" thickBot="1" x14ac:dyDescent="0.35">
      <c r="B6" s="8" t="s">
        <v>9</v>
      </c>
      <c r="C6" s="3"/>
      <c r="D6" s="3"/>
      <c r="E6" s="22">
        <v>5</v>
      </c>
      <c r="F6" s="3"/>
      <c r="G6" s="8" t="s">
        <v>11</v>
      </c>
      <c r="H6" s="22">
        <v>3</v>
      </c>
    </row>
    <row r="7" spans="2:8" ht="17.25" thickBot="1" x14ac:dyDescent="0.35">
      <c r="B7" s="8"/>
      <c r="C7" s="3"/>
      <c r="D7" s="3"/>
      <c r="E7" s="8"/>
      <c r="F7" s="3"/>
      <c r="G7" s="8"/>
      <c r="H7" s="8"/>
    </row>
    <row r="8" spans="2:8" ht="17.25" thickBot="1" x14ac:dyDescent="0.35">
      <c r="B8" s="8" t="s">
        <v>12</v>
      </c>
      <c r="C8" s="3"/>
      <c r="D8" s="3"/>
      <c r="E8" s="11">
        <f>Grundoptimierungspotential!K15</f>
        <v>2000</v>
      </c>
      <c r="F8" s="3"/>
      <c r="G8" s="8" t="str">
        <f>B8</f>
        <v>Anzahl Darlehen / Anpassung 1x im Jahr</v>
      </c>
      <c r="H8" s="11">
        <f>E8</f>
        <v>2000</v>
      </c>
    </row>
    <row r="9" spans="2:8" ht="17.25" thickBot="1" x14ac:dyDescent="0.35">
      <c r="B9" s="8"/>
      <c r="C9" s="3"/>
      <c r="D9" s="3"/>
      <c r="E9" s="12"/>
      <c r="F9" s="3"/>
      <c r="G9" s="8"/>
      <c r="H9" s="12"/>
    </row>
    <row r="10" spans="2:8" ht="17.25" thickBot="1" x14ac:dyDescent="0.35">
      <c r="B10" s="8" t="str">
        <f>Grundoptimierungspotential!G11</f>
        <v>Angenommene Optimierungsquote des RPA*</v>
      </c>
      <c r="C10" s="3"/>
      <c r="D10" s="3"/>
      <c r="E10" s="13">
        <f>Grundoptimierungspotential!K11</f>
        <v>0.7</v>
      </c>
      <c r="F10" s="3"/>
      <c r="G10" s="8" t="str">
        <f>B10</f>
        <v>Angenommene Optimierungsquote des RPA*</v>
      </c>
      <c r="H10" s="13">
        <f>E10</f>
        <v>0.7</v>
      </c>
    </row>
    <row r="11" spans="2:8" x14ac:dyDescent="0.3">
      <c r="B11" s="9"/>
      <c r="G11" s="9"/>
    </row>
    <row r="12" spans="2:8" hidden="1" x14ac:dyDescent="0.3"/>
    <row r="13" spans="2:8" hidden="1" x14ac:dyDescent="0.3">
      <c r="B13" s="4"/>
      <c r="D13" s="1" t="s">
        <v>18</v>
      </c>
      <c r="E13" s="1" t="s">
        <v>19</v>
      </c>
      <c r="G13" s="4">
        <f>H4*H6*H8*H10</f>
        <v>2100</v>
      </c>
    </row>
    <row r="14" spans="2:8" hidden="1" x14ac:dyDescent="0.3">
      <c r="B14" s="4" t="s">
        <v>50</v>
      </c>
      <c r="D14" s="1">
        <v>0</v>
      </c>
      <c r="E14" s="1">
        <f>D17*H17</f>
        <v>1700</v>
      </c>
      <c r="G14" s="4"/>
    </row>
    <row r="15" spans="2:8" hidden="1" x14ac:dyDescent="0.3">
      <c r="B15" s="1" t="s">
        <v>51</v>
      </c>
      <c r="D15" s="4">
        <f>E4*E6*E8*E10</f>
        <v>5250</v>
      </c>
      <c r="E15" s="4">
        <f>G13</f>
        <v>2100</v>
      </c>
    </row>
    <row r="16" spans="2:8" hidden="1" x14ac:dyDescent="0.3"/>
    <row r="17" spans="2:15" hidden="1" x14ac:dyDescent="0.3">
      <c r="B17" s="1" t="s">
        <v>13</v>
      </c>
      <c r="D17" s="1">
        <v>1</v>
      </c>
      <c r="E17" s="1" t="s">
        <v>14</v>
      </c>
      <c r="F17" s="5"/>
      <c r="G17" s="1" t="s">
        <v>16</v>
      </c>
      <c r="H17" s="5">
        <v>1700</v>
      </c>
    </row>
    <row r="18" spans="2:15" hidden="1" x14ac:dyDescent="0.3">
      <c r="B18" s="1" t="s">
        <v>49</v>
      </c>
      <c r="D18" s="1">
        <v>0.5</v>
      </c>
      <c r="E18" s="1" t="s">
        <v>15</v>
      </c>
      <c r="G18" s="1" t="s">
        <v>48</v>
      </c>
      <c r="H18" s="4">
        <f>H17*D17</f>
        <v>1700</v>
      </c>
    </row>
    <row r="21" spans="2:15" x14ac:dyDescent="0.3">
      <c r="B21" s="6"/>
      <c r="C21" s="6"/>
      <c r="D21" s="6"/>
    </row>
    <row r="25" spans="2:15" x14ac:dyDescent="0.3">
      <c r="M25" s="6"/>
      <c r="N25" s="6" t="s">
        <v>18</v>
      </c>
      <c r="O25" s="6" t="s">
        <v>19</v>
      </c>
    </row>
    <row r="26" spans="2:15" x14ac:dyDescent="0.3">
      <c r="M26" s="6" t="s">
        <v>20</v>
      </c>
      <c r="N26" s="7">
        <f>D15/12</f>
        <v>437.5</v>
      </c>
      <c r="O26" s="7">
        <f>H18+G13/12</f>
        <v>1875</v>
      </c>
    </row>
    <row r="27" spans="2:15" x14ac:dyDescent="0.3">
      <c r="M27" s="6" t="s">
        <v>21</v>
      </c>
      <c r="N27" s="7">
        <f>$D$15/12+N26</f>
        <v>875</v>
      </c>
      <c r="O27" s="7">
        <f>$G$13/12+O26</f>
        <v>2050</v>
      </c>
    </row>
    <row r="28" spans="2:15" x14ac:dyDescent="0.3">
      <c r="M28" s="6" t="s">
        <v>22</v>
      </c>
      <c r="N28" s="7">
        <f>$D$15/12+N27</f>
        <v>1312.5</v>
      </c>
      <c r="O28" s="7">
        <f>O27+$G$13/12</f>
        <v>2225</v>
      </c>
    </row>
    <row r="29" spans="2:15" x14ac:dyDescent="0.3">
      <c r="M29" s="6" t="s">
        <v>23</v>
      </c>
      <c r="N29" s="7">
        <f t="shared" ref="N29:N53" si="0">$D$15/12+N28</f>
        <v>1750</v>
      </c>
      <c r="O29" s="7">
        <f>O28+$G$13/12</f>
        <v>2400</v>
      </c>
    </row>
    <row r="30" spans="2:15" x14ac:dyDescent="0.3">
      <c r="M30" s="6" t="s">
        <v>24</v>
      </c>
      <c r="N30" s="7">
        <f t="shared" si="0"/>
        <v>2187.5</v>
      </c>
      <c r="O30" s="7">
        <f t="shared" ref="O30:O53" si="1">O29+$G$13/12</f>
        <v>2575</v>
      </c>
    </row>
    <row r="31" spans="2:15" x14ac:dyDescent="0.3">
      <c r="M31" s="6" t="s">
        <v>25</v>
      </c>
      <c r="N31" s="7">
        <f t="shared" si="0"/>
        <v>2625</v>
      </c>
      <c r="O31" s="7">
        <f t="shared" si="1"/>
        <v>2750</v>
      </c>
    </row>
    <row r="32" spans="2:15" x14ac:dyDescent="0.3">
      <c r="M32" s="6" t="s">
        <v>26</v>
      </c>
      <c r="N32" s="7">
        <f t="shared" si="0"/>
        <v>3062.5</v>
      </c>
      <c r="O32" s="7">
        <f t="shared" si="1"/>
        <v>2925</v>
      </c>
    </row>
    <row r="33" spans="13:15" x14ac:dyDescent="0.3">
      <c r="M33" s="6" t="s">
        <v>27</v>
      </c>
      <c r="N33" s="7">
        <f t="shared" si="0"/>
        <v>3500</v>
      </c>
      <c r="O33" s="7">
        <f t="shared" si="1"/>
        <v>3100</v>
      </c>
    </row>
    <row r="34" spans="13:15" x14ac:dyDescent="0.3">
      <c r="M34" s="6" t="s">
        <v>28</v>
      </c>
      <c r="N34" s="7">
        <f t="shared" si="0"/>
        <v>3937.5</v>
      </c>
      <c r="O34" s="7">
        <f t="shared" si="1"/>
        <v>3275</v>
      </c>
    </row>
    <row r="35" spans="13:15" x14ac:dyDescent="0.3">
      <c r="M35" s="6" t="s">
        <v>29</v>
      </c>
      <c r="N35" s="7">
        <f t="shared" si="0"/>
        <v>4375</v>
      </c>
      <c r="O35" s="7">
        <f t="shared" si="1"/>
        <v>3450</v>
      </c>
    </row>
    <row r="36" spans="13:15" x14ac:dyDescent="0.3">
      <c r="M36" s="6" t="s">
        <v>30</v>
      </c>
      <c r="N36" s="7">
        <f t="shared" si="0"/>
        <v>4812.5</v>
      </c>
      <c r="O36" s="7">
        <f t="shared" si="1"/>
        <v>3625</v>
      </c>
    </row>
    <row r="37" spans="13:15" x14ac:dyDescent="0.3">
      <c r="M37" s="6" t="s">
        <v>31</v>
      </c>
      <c r="N37" s="7">
        <f t="shared" si="0"/>
        <v>5250</v>
      </c>
      <c r="O37" s="7">
        <f t="shared" si="1"/>
        <v>3800</v>
      </c>
    </row>
    <row r="38" spans="13:15" x14ac:dyDescent="0.3">
      <c r="M38" s="6" t="s">
        <v>32</v>
      </c>
      <c r="N38" s="7">
        <f t="shared" si="0"/>
        <v>5687.5</v>
      </c>
      <c r="O38" s="7">
        <f>O37+$G$13/12+D18*H17</f>
        <v>4825</v>
      </c>
    </row>
    <row r="39" spans="13:15" x14ac:dyDescent="0.3">
      <c r="M39" s="6" t="s">
        <v>33</v>
      </c>
      <c r="N39" s="7">
        <f t="shared" si="0"/>
        <v>6125</v>
      </c>
      <c r="O39" s="7">
        <f t="shared" si="1"/>
        <v>5000</v>
      </c>
    </row>
    <row r="40" spans="13:15" x14ac:dyDescent="0.3">
      <c r="M40" s="6" t="s">
        <v>34</v>
      </c>
      <c r="N40" s="7">
        <f t="shared" si="0"/>
        <v>6562.5</v>
      </c>
      <c r="O40" s="7">
        <f t="shared" si="1"/>
        <v>5175</v>
      </c>
    </row>
    <row r="41" spans="13:15" x14ac:dyDescent="0.3">
      <c r="M41" s="6" t="s">
        <v>35</v>
      </c>
      <c r="N41" s="7">
        <f t="shared" si="0"/>
        <v>7000</v>
      </c>
      <c r="O41" s="7">
        <f t="shared" si="1"/>
        <v>5350</v>
      </c>
    </row>
    <row r="42" spans="13:15" x14ac:dyDescent="0.3">
      <c r="M42" s="6" t="s">
        <v>36</v>
      </c>
      <c r="N42" s="7">
        <f t="shared" si="0"/>
        <v>7437.5</v>
      </c>
      <c r="O42" s="7">
        <f t="shared" si="1"/>
        <v>5525</v>
      </c>
    </row>
    <row r="43" spans="13:15" x14ac:dyDescent="0.3">
      <c r="M43" s="6" t="s">
        <v>37</v>
      </c>
      <c r="N43" s="7">
        <f t="shared" si="0"/>
        <v>7875</v>
      </c>
      <c r="O43" s="7">
        <f t="shared" si="1"/>
        <v>5700</v>
      </c>
    </row>
    <row r="44" spans="13:15" x14ac:dyDescent="0.3">
      <c r="M44" s="6" t="s">
        <v>38</v>
      </c>
      <c r="N44" s="7">
        <f t="shared" si="0"/>
        <v>8312.5</v>
      </c>
      <c r="O44" s="7">
        <f t="shared" si="1"/>
        <v>5875</v>
      </c>
    </row>
    <row r="45" spans="13:15" x14ac:dyDescent="0.3">
      <c r="M45" s="6" t="s">
        <v>39</v>
      </c>
      <c r="N45" s="7">
        <f t="shared" si="0"/>
        <v>8750</v>
      </c>
      <c r="O45" s="7">
        <f t="shared" si="1"/>
        <v>6050</v>
      </c>
    </row>
    <row r="46" spans="13:15" x14ac:dyDescent="0.3">
      <c r="M46" s="6" t="s">
        <v>40</v>
      </c>
      <c r="N46" s="7">
        <f t="shared" si="0"/>
        <v>9187.5</v>
      </c>
      <c r="O46" s="7">
        <f t="shared" si="1"/>
        <v>6225</v>
      </c>
    </row>
    <row r="47" spans="13:15" x14ac:dyDescent="0.3">
      <c r="M47" s="6" t="s">
        <v>41</v>
      </c>
      <c r="N47" s="7">
        <f t="shared" si="0"/>
        <v>9625</v>
      </c>
      <c r="O47" s="7">
        <f t="shared" si="1"/>
        <v>6400</v>
      </c>
    </row>
    <row r="48" spans="13:15" x14ac:dyDescent="0.3">
      <c r="M48" s="6" t="s">
        <v>42</v>
      </c>
      <c r="N48" s="7">
        <f t="shared" si="0"/>
        <v>10062.5</v>
      </c>
      <c r="O48" s="7">
        <f t="shared" si="1"/>
        <v>6575</v>
      </c>
    </row>
    <row r="49" spans="13:15" x14ac:dyDescent="0.3">
      <c r="M49" s="6" t="s">
        <v>43</v>
      </c>
      <c r="N49" s="7">
        <f t="shared" si="0"/>
        <v>10500</v>
      </c>
      <c r="O49" s="7">
        <f t="shared" si="1"/>
        <v>6750</v>
      </c>
    </row>
    <row r="50" spans="13:15" x14ac:dyDescent="0.3">
      <c r="M50" s="6" t="s">
        <v>44</v>
      </c>
      <c r="N50" s="7">
        <f t="shared" si="0"/>
        <v>10937.5</v>
      </c>
      <c r="O50" s="7">
        <f>O49+$G$13/12+D18*H17</f>
        <v>7775</v>
      </c>
    </row>
    <row r="51" spans="13:15" x14ac:dyDescent="0.3">
      <c r="M51" s="6" t="s">
        <v>45</v>
      </c>
      <c r="N51" s="7">
        <f t="shared" si="0"/>
        <v>11375</v>
      </c>
      <c r="O51" s="7">
        <f t="shared" si="1"/>
        <v>7950</v>
      </c>
    </row>
    <row r="52" spans="13:15" x14ac:dyDescent="0.3">
      <c r="M52" s="6" t="s">
        <v>46</v>
      </c>
      <c r="N52" s="7">
        <f t="shared" si="0"/>
        <v>11812.5</v>
      </c>
      <c r="O52" s="7">
        <f t="shared" si="1"/>
        <v>8125</v>
      </c>
    </row>
    <row r="53" spans="13:15" x14ac:dyDescent="0.3">
      <c r="M53" s="6" t="s">
        <v>47</v>
      </c>
      <c r="N53" s="7">
        <f t="shared" si="0"/>
        <v>12250</v>
      </c>
      <c r="O53" s="7">
        <f t="shared" si="1"/>
        <v>8300</v>
      </c>
    </row>
  </sheetData>
  <sheetProtection algorithmName="SHA-512" hashValue="CxyDVM/gZd4uG+ep4eSIrC97qVzGLx4+80O59Q/WxiyapiY2wpOO/RhMg9YojP1OdVHWOKjFO04vKfR0SD7o1g==" saltValue="XVPCgT9UAul7efD0Y8bVlA==" spinCount="100000" sheet="1" objects="1" scenarios="1"/>
  <protectedRanges>
    <protectedRange sqref="E4 E6 H4 H6" name="Bereich1"/>
  </protectedRanges>
  <mergeCells count="1">
    <mergeCell ref="B2:H2"/>
  </mergeCells>
  <phoneticPr fontId="1" type="noConversion"/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Grundoptimierungspotential</vt:lpstr>
      <vt:lpstr>Zeitaufwände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Kunick</dc:creator>
  <cp:lastModifiedBy>Michael Kunick</cp:lastModifiedBy>
  <cp:lastPrinted>2022-03-02T09:19:52Z</cp:lastPrinted>
  <dcterms:created xsi:type="dcterms:W3CDTF">2022-02-25T13:48:42Z</dcterms:created>
  <dcterms:modified xsi:type="dcterms:W3CDTF">2022-03-09T14:41:44Z</dcterms:modified>
</cp:coreProperties>
</file>